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bferguson\Downloads\"/>
    </mc:Choice>
  </mc:AlternateContent>
  <xr:revisionPtr revIDLastSave="0" documentId="8_{E760EC21-7068-4FE6-8AB6-A2E78DC1D641}" xr6:coauthVersionLast="47" xr6:coauthVersionMax="47" xr10:uidLastSave="{00000000-0000-0000-0000-000000000000}"/>
  <bookViews>
    <workbookView xWindow="-28920" yWindow="-2625" windowWidth="29040" windowHeight="15720" xr2:uid="{00000000-000D-0000-FFFF-FFFF00000000}"/>
  </bookViews>
  <sheets>
    <sheet name="FINA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3" i="1" l="1"/>
  <c r="F92" i="1"/>
  <c r="F90" i="1"/>
  <c r="F89" i="1"/>
  <c r="D93" i="1"/>
  <c r="D92" i="1"/>
  <c r="D90" i="1"/>
  <c r="D89" i="1"/>
  <c r="F73" i="1" l="1"/>
  <c r="F95" i="1"/>
  <c r="D88" i="1" l="1"/>
  <c r="D80" i="1"/>
  <c r="D78" i="1"/>
  <c r="D15" i="1" s="1"/>
  <c r="D75" i="1"/>
  <c r="D68" i="1"/>
  <c r="D57" i="1"/>
  <c r="D48" i="1"/>
  <c r="D46" i="1"/>
  <c r="D7" i="1" s="1"/>
  <c r="F88" i="1"/>
  <c r="F80" i="1"/>
  <c r="F75" i="1"/>
  <c r="F68" i="1"/>
  <c r="F57" i="1"/>
  <c r="F48" i="1"/>
  <c r="F46" i="1"/>
  <c r="F12" i="1" s="1"/>
  <c r="D55" i="1"/>
  <c r="D8" i="1" s="1"/>
  <c r="D65" i="1" l="1"/>
  <c r="D35" i="1" s="1"/>
  <c r="F55" i="1"/>
  <c r="F8" i="1" s="1"/>
  <c r="F65" i="1"/>
  <c r="F13" i="1" s="1"/>
  <c r="F83" i="1"/>
  <c r="F16" i="1" s="1"/>
  <c r="F78" i="1"/>
  <c r="F15" i="1" s="1"/>
  <c r="D73" i="1"/>
  <c r="F34" i="1"/>
  <c r="F7" i="1"/>
  <c r="D83" i="1"/>
  <c r="D16" i="1" s="1"/>
  <c r="D12" i="1"/>
  <c r="D34" i="1"/>
  <c r="D13" i="1"/>
  <c r="D9" i="1"/>
  <c r="F9" i="1" l="1"/>
  <c r="F35" i="1"/>
</calcChain>
</file>

<file path=xl/sharedStrings.xml><?xml version="1.0" encoding="utf-8"?>
<sst xmlns="http://schemas.openxmlformats.org/spreadsheetml/2006/main" count="96" uniqueCount="57">
  <si>
    <t>BUDGET OFFICE - Detail of Fringes</t>
  </si>
  <si>
    <t xml:space="preserve">FY 2011 is the actual fringe benefit rates used by Human Resource Services.  Fringe benefits are paid by the employer.  FY 2012 fringe benefit rates received from the Kansas Division of Budget are used in budgeting the future fiscal year.  </t>
  </si>
  <si>
    <t>Composite Fringe Rates</t>
  </si>
  <si>
    <t>FY 2012</t>
  </si>
  <si>
    <t xml:space="preserve">  Positions Eligible for Benefits:</t>
  </si>
  <si>
    <t>Classified Salaries  (KPERS) *</t>
  </si>
  <si>
    <t>**</t>
  </si>
  <si>
    <t>Classified Salaries (KP&amp;F) *</t>
  </si>
  <si>
    <t>Unclassified Salaries *</t>
  </si>
  <si>
    <t xml:space="preserve">  Positions Not Eligible for Benefits:</t>
  </si>
  <si>
    <t>Classified Salaries *</t>
  </si>
  <si>
    <t>GA Salaries *</t>
  </si>
  <si>
    <t>Student Salaries *</t>
  </si>
  <si>
    <t>* See "Detail of Fringes" below.</t>
  </si>
  <si>
    <t>**After using these rates to calculate fringe benefits on gross salary, add in additional charges as follows:</t>
  </si>
  <si>
    <r>
      <t>Classified</t>
    </r>
    <r>
      <rPr>
        <sz val="12"/>
        <rFont val="Arial"/>
        <family val="2"/>
      </rPr>
      <t xml:space="preserve">:  Add in the appropriate </t>
    </r>
    <r>
      <rPr>
        <u/>
        <sz val="12"/>
        <rFont val="Arial"/>
        <family val="2"/>
      </rPr>
      <t>Health Insurance Rate</t>
    </r>
    <r>
      <rPr>
        <sz val="12"/>
        <rFont val="Arial"/>
        <family val="2"/>
      </rPr>
      <t xml:space="preserve">, listed below, and the following as appropriate.  </t>
    </r>
    <r>
      <rPr>
        <sz val="12"/>
        <rFont val="Arial"/>
        <family val="2"/>
      </rPr>
      <t>These are additional gross, with fringe benefits to be added.</t>
    </r>
  </si>
  <si>
    <t xml:space="preserve">  Longevity Bonus Pay</t>
  </si>
  <si>
    <t>$50 for each year of service starting with 10 years of service with the State of Kansas to maximum of $1,250.  Classified employees hired or rehired on or after July 1, 2008 are not eligible for longevity pay.</t>
  </si>
  <si>
    <t xml:space="preserve">  Shift Differential (per hour)</t>
  </si>
  <si>
    <t xml:space="preserve">  Retention Trades Incentive for</t>
  </si>
  <si>
    <t xml:space="preserve">      Building Trades (per hour)</t>
  </si>
  <si>
    <r>
      <t>Unclassified</t>
    </r>
    <r>
      <rPr>
        <sz val="12"/>
        <rFont val="Arial"/>
        <family val="2"/>
      </rPr>
      <t xml:space="preserve">:  Add in the appropriate </t>
    </r>
    <r>
      <rPr>
        <u/>
        <sz val="12"/>
        <rFont val="Arial"/>
        <family val="2"/>
      </rPr>
      <t>Health Insurance Rate</t>
    </r>
    <r>
      <rPr>
        <sz val="12"/>
        <rFont val="Arial"/>
        <family val="2"/>
      </rPr>
      <t>, listed below</t>
    </r>
    <r>
      <rPr>
        <sz val="12"/>
        <rFont val="Arial"/>
        <family val="2"/>
      </rPr>
      <t>.</t>
    </r>
  </si>
  <si>
    <r>
      <t>Graduate Teaching or Research Assistant</t>
    </r>
    <r>
      <rPr>
        <sz val="12"/>
        <rFont val="Arial"/>
        <family val="2"/>
      </rPr>
      <t xml:space="preserve">:  Add in Health Insurance for each semester (see </t>
    </r>
    <r>
      <rPr>
        <u/>
        <sz val="12"/>
        <rFont val="Arial"/>
        <family val="2"/>
      </rPr>
      <t>Health Insurance Rates</t>
    </r>
    <r>
      <rPr>
        <sz val="12"/>
        <rFont val="Arial"/>
        <family val="2"/>
      </rPr>
      <t>, listed below).</t>
    </r>
  </si>
  <si>
    <t>Extra Duty Compensation Rates (excludes health insurance paid through regular salary)</t>
  </si>
  <si>
    <t>Classified Salaries</t>
  </si>
  <si>
    <t>Unclassified Salaries</t>
  </si>
  <si>
    <t>USS (KPERS)</t>
  </si>
  <si>
    <t>FY 2026</t>
  </si>
  <si>
    <t>FY 2027</t>
  </si>
  <si>
    <t>Retirement:</t>
  </si>
  <si>
    <t xml:space="preserve">     KPERS</t>
  </si>
  <si>
    <t xml:space="preserve">     Death &amp; Disability</t>
  </si>
  <si>
    <t>*</t>
  </si>
  <si>
    <t>FICA</t>
  </si>
  <si>
    <t>Workmen's Compensation</t>
  </si>
  <si>
    <t>Unemployment Compensation</t>
  </si>
  <si>
    <t>Leave Pay</t>
  </si>
  <si>
    <t xml:space="preserve">     TOTAL</t>
  </si>
  <si>
    <t>USS (KP&amp;F)</t>
  </si>
  <si>
    <t xml:space="preserve">     KP&amp;F</t>
  </si>
  <si>
    <t>Unclassified</t>
  </si>
  <si>
    <t xml:space="preserve">     TIAA</t>
  </si>
  <si>
    <t xml:space="preserve">  Positions Not Eligible for Benefits</t>
  </si>
  <si>
    <t>USS &amp; Unclassified</t>
  </si>
  <si>
    <t>Graduate Assistants</t>
  </si>
  <si>
    <t>Students</t>
  </si>
  <si>
    <t>For Students and Graduate Assistants:</t>
  </si>
  <si>
    <t>(Add FICA for salaries paid when classes are not in session)</t>
  </si>
  <si>
    <t>(Add UCI for salaries paid when student/GA is not enrolled in classes.)</t>
  </si>
  <si>
    <t>Health Insurance Rates for USS &amp; Unclassified (use Dependent Coverage)</t>
  </si>
  <si>
    <t>Full-Time Employee</t>
  </si>
  <si>
    <t xml:space="preserve">     Single Coverage</t>
  </si>
  <si>
    <t xml:space="preserve">     Dependent Coverage</t>
  </si>
  <si>
    <t>Part-Time Employee</t>
  </si>
  <si>
    <t xml:space="preserve"> </t>
  </si>
  <si>
    <t>BUDGETED HEALTH INS.</t>
  </si>
  <si>
    <t>GA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</si>
</sst>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00%"/>
  </numFmts>
  <fonts count="10" x14ac:knownFonts="1">
    <font>
      <sz val="12"/>
      <name val="Arial"/>
    </font>
    <font>
      <sz val="12"/>
      <name val="Arial"/>
      <family val="2"/>
    </font>
    <font>
      <b/>
      <i/>
      <sz val="12"/>
      <name val="Arial"/>
      <family val="2"/>
    </font>
    <font>
      <u/>
      <sz val="12"/>
      <name val="Arial"/>
      <family val="2"/>
    </font>
    <font>
      <b/>
      <i/>
      <sz val="10"/>
      <name val="Arial"/>
      <family val="2"/>
    </font>
    <font>
      <sz val="10"/>
      <name val="Arial"/>
      <family val="2"/>
    </font>
    <font>
      <b/>
      <u/>
      <sz val="10"/>
      <name val="Arial"/>
      <family val="2"/>
    </font>
    <font>
      <b/>
      <sz val="10"/>
      <name val="Arial"/>
      <family val="2"/>
    </font>
    <font>
      <u/>
      <sz val="10"/>
      <name val="Arial"/>
      <family val="2"/>
    </font>
    <font>
      <i/>
      <sz val="10"/>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applyAlignment="1">
      <alignment horizontal="left"/>
    </xf>
    <xf numFmtId="0" fontId="0" fillId="0" borderId="0" xfId="0" applyAlignment="1">
      <alignment wrapText="1"/>
    </xf>
    <xf numFmtId="0" fontId="2" fillId="0" borderId="0" xfId="0" applyFont="1"/>
    <xf numFmtId="0" fontId="0" fillId="0" borderId="1" xfId="0" applyBorder="1"/>
    <xf numFmtId="0" fontId="0" fillId="0" borderId="2" xfId="0" applyBorder="1"/>
    <xf numFmtId="0" fontId="1" fillId="0" borderId="0" xfId="0" applyFont="1"/>
    <xf numFmtId="0" fontId="0" fillId="0" borderId="0" xfId="0" applyAlignment="1">
      <alignment vertical="top" wrapText="1"/>
    </xf>
    <xf numFmtId="0" fontId="5" fillId="0" borderId="0" xfId="0" applyFont="1"/>
    <xf numFmtId="0" fontId="6" fillId="0" borderId="0" xfId="0" applyFont="1"/>
    <xf numFmtId="0" fontId="7" fillId="0" borderId="0" xfId="0" applyFont="1"/>
    <xf numFmtId="0" fontId="8" fillId="0" borderId="0" xfId="0" applyFont="1"/>
    <xf numFmtId="0" fontId="0" fillId="0" borderId="1" xfId="0" applyBorder="1" applyAlignment="1">
      <alignment horizontal="center"/>
    </xf>
    <xf numFmtId="0" fontId="0" fillId="0" borderId="0" xfId="0" applyAlignment="1">
      <alignment horizontal="center"/>
    </xf>
    <xf numFmtId="164" fontId="0" fillId="0" borderId="0" xfId="0" applyNumberFormat="1"/>
    <xf numFmtId="2" fontId="0" fillId="0" borderId="0" xfId="0" applyNumberFormat="1" applyAlignment="1">
      <alignment wrapText="1"/>
    </xf>
    <xf numFmtId="0" fontId="5" fillId="0" borderId="1" xfId="0" applyFont="1" applyBorder="1" applyAlignment="1">
      <alignment horizontal="center"/>
    </xf>
    <xf numFmtId="0" fontId="5" fillId="0" borderId="0" xfId="0" applyFont="1" applyAlignment="1">
      <alignment horizontal="center"/>
    </xf>
    <xf numFmtId="164" fontId="5" fillId="0" borderId="0" xfId="0" applyNumberFormat="1" applyFont="1"/>
    <xf numFmtId="164" fontId="5" fillId="0" borderId="1" xfId="0" applyNumberFormat="1" applyFont="1" applyBorder="1"/>
    <xf numFmtId="8" fontId="5" fillId="0" borderId="0" xfId="0" applyNumberFormat="1" applyFont="1"/>
    <xf numFmtId="164" fontId="7" fillId="0" borderId="0" xfId="0" applyNumberFormat="1" applyFont="1"/>
    <xf numFmtId="8" fontId="7" fillId="0" borderId="0" xfId="0" applyNumberFormat="1" applyFont="1"/>
    <xf numFmtId="0" fontId="9" fillId="0" borderId="0" xfId="0" applyFont="1"/>
    <xf numFmtId="0" fontId="4" fillId="0" borderId="0" xfId="0" applyFont="1"/>
    <xf numFmtId="164" fontId="5" fillId="2" borderId="0" xfId="0" applyNumberFormat="1" applyFont="1" applyFill="1"/>
    <xf numFmtId="8" fontId="7" fillId="2" borderId="0" xfId="0" applyNumberFormat="1" applyFont="1" applyFill="1"/>
    <xf numFmtId="0" fontId="7" fillId="0" borderId="1" xfId="0" applyFont="1" applyBorder="1" applyAlignment="1">
      <alignment horizontal="center"/>
    </xf>
    <xf numFmtId="0" fontId="1" fillId="0" borderId="0" xfId="0" applyFont="1" applyAlignment="1">
      <alignment horizontal="left" wrapText="1"/>
    </xf>
    <xf numFmtId="0" fontId="0" fillId="0" borderId="0" xfId="0" applyAlignment="1">
      <alignment horizontal="left" wrapText="1"/>
    </xf>
    <xf numFmtId="0" fontId="3" fillId="0" borderId="0" xfId="0" applyFont="1" applyAlignment="1">
      <alignment wrapText="1"/>
    </xf>
    <xf numFmtId="0" fontId="0" fillId="0" borderId="0" xfId="0" applyAlignment="1">
      <alignment wrapText="1"/>
    </xf>
    <xf numFmtId="0" fontId="4" fillId="0" borderId="0" xfId="0" applyFont="1" applyAlignment="1">
      <alignment horizontal="left"/>
    </xf>
    <xf numFmtId="0" fontId="4" fillId="0" borderId="0" xfId="0" applyFont="1" applyAlignment="1">
      <alignment horizontal="left" wrapText="1"/>
    </xf>
    <xf numFmtId="0" fontId="2"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5"/>
  <sheetViews>
    <sheetView tabSelected="1" zoomScaleNormal="100" workbookViewId="0">
      <selection activeCell="H1" sqref="H1:K1048576"/>
    </sheetView>
  </sheetViews>
  <sheetFormatPr defaultRowHeight="15.5" x14ac:dyDescent="0.35"/>
  <cols>
    <col min="1" max="1" width="6.84375" customWidth="1"/>
    <col min="2" max="2" width="20.3046875" customWidth="1"/>
    <col min="3" max="3" width="1.23046875" customWidth="1"/>
    <col min="4" max="4" width="10.3046875" customWidth="1"/>
    <col min="5" max="5" width="2.23046875" customWidth="1"/>
    <col min="6" max="6" width="10.3046875" customWidth="1"/>
    <col min="7" max="7" width="2.69140625" customWidth="1"/>
  </cols>
  <sheetData>
    <row r="1" spans="1:7" s="8" customFormat="1" ht="15" customHeight="1" x14ac:dyDescent="0.3">
      <c r="A1" s="27" t="s">
        <v>0</v>
      </c>
      <c r="B1" s="27"/>
      <c r="C1" s="27"/>
      <c r="D1" s="27"/>
      <c r="E1" s="27"/>
      <c r="F1" s="27"/>
      <c r="G1" s="27"/>
    </row>
    <row r="2" spans="1:7" s="1" customFormat="1" ht="45" hidden="1" customHeight="1" x14ac:dyDescent="0.35">
      <c r="A2" s="28" t="s">
        <v>1</v>
      </c>
      <c r="B2" s="29"/>
      <c r="C2" s="29"/>
      <c r="D2" s="29"/>
      <c r="E2" s="29"/>
      <c r="F2" s="29"/>
      <c r="G2" s="29"/>
    </row>
    <row r="3" spans="1:7" hidden="1" x14ac:dyDescent="0.35">
      <c r="B3" s="2"/>
      <c r="C3" s="2"/>
      <c r="D3" s="2"/>
      <c r="E3" s="2"/>
      <c r="F3" s="2"/>
      <c r="G3" s="2"/>
    </row>
    <row r="4" spans="1:7" hidden="1" x14ac:dyDescent="0.35">
      <c r="A4" s="3" t="s">
        <v>2</v>
      </c>
    </row>
    <row r="5" spans="1:7" hidden="1" x14ac:dyDescent="0.35">
      <c r="D5" s="12" t="s">
        <v>3</v>
      </c>
      <c r="F5" s="12" t="s">
        <v>3</v>
      </c>
    </row>
    <row r="6" spans="1:7" hidden="1" x14ac:dyDescent="0.35">
      <c r="A6" t="s">
        <v>4</v>
      </c>
      <c r="D6" s="13"/>
      <c r="F6" s="13"/>
    </row>
    <row r="7" spans="1:7" hidden="1" x14ac:dyDescent="0.35">
      <c r="B7" s="4" t="s">
        <v>5</v>
      </c>
      <c r="D7" s="14">
        <f>D46</f>
        <v>0.2107</v>
      </c>
      <c r="E7" t="s">
        <v>6</v>
      </c>
      <c r="F7" s="14">
        <f>F46</f>
        <v>0.20716999999999999</v>
      </c>
      <c r="G7" t="s">
        <v>6</v>
      </c>
    </row>
    <row r="8" spans="1:7" hidden="1" x14ac:dyDescent="0.35">
      <c r="B8" s="4" t="s">
        <v>7</v>
      </c>
      <c r="D8" s="14">
        <f>D55</f>
        <v>0.33079999999999998</v>
      </c>
      <c r="E8" t="s">
        <v>6</v>
      </c>
      <c r="F8" s="14">
        <f>F55</f>
        <v>0.32396999999999998</v>
      </c>
      <c r="G8" t="s">
        <v>6</v>
      </c>
    </row>
    <row r="9" spans="1:7" hidden="1" x14ac:dyDescent="0.35">
      <c r="B9" s="5" t="s">
        <v>8</v>
      </c>
      <c r="D9" s="14">
        <f>D65</f>
        <v>0.1789</v>
      </c>
      <c r="E9" t="s">
        <v>6</v>
      </c>
      <c r="F9" s="14">
        <f>F65</f>
        <v>0.17896999999999999</v>
      </c>
      <c r="G9" t="s">
        <v>6</v>
      </c>
    </row>
    <row r="10" spans="1:7" hidden="1" x14ac:dyDescent="0.35">
      <c r="D10" s="14"/>
      <c r="F10" s="14"/>
    </row>
    <row r="11" spans="1:7" hidden="1" x14ac:dyDescent="0.35">
      <c r="A11" t="s">
        <v>9</v>
      </c>
      <c r="D11" s="14"/>
      <c r="F11" s="14"/>
    </row>
    <row r="12" spans="1:7" hidden="1" x14ac:dyDescent="0.35">
      <c r="B12" s="4" t="s">
        <v>10</v>
      </c>
      <c r="D12" s="14">
        <f>D46-SUM(D40:D41)</f>
        <v>8.3900000000000002E-2</v>
      </c>
      <c r="F12" s="14">
        <f>F46-SUM(F40:F41)</f>
        <v>8.3970000000000003E-2</v>
      </c>
    </row>
    <row r="13" spans="1:7" hidden="1" x14ac:dyDescent="0.35">
      <c r="B13" s="5" t="s">
        <v>8</v>
      </c>
      <c r="D13" s="14">
        <f>D65-SUM(D59:D60)</f>
        <v>8.3900000000000002E-2</v>
      </c>
      <c r="F13" s="14">
        <f>F65-SUM(F59:F60)</f>
        <v>8.3969999999999989E-2</v>
      </c>
    </row>
    <row r="14" spans="1:7" hidden="1" x14ac:dyDescent="0.35">
      <c r="D14" s="14"/>
      <c r="F14" s="14"/>
    </row>
    <row r="15" spans="1:7" hidden="1" x14ac:dyDescent="0.35">
      <c r="B15" s="4" t="s">
        <v>11</v>
      </c>
      <c r="D15" s="14">
        <f>D78</f>
        <v>7.4000000000000003E-3</v>
      </c>
      <c r="E15" t="s">
        <v>6</v>
      </c>
      <c r="F15" s="14">
        <f>F78</f>
        <v>7.3699999999999998E-3</v>
      </c>
      <c r="G15" t="s">
        <v>6</v>
      </c>
    </row>
    <row r="16" spans="1:7" hidden="1" x14ac:dyDescent="0.35">
      <c r="B16" s="4" t="s">
        <v>12</v>
      </c>
      <c r="D16" s="14">
        <f>D83</f>
        <v>7.4000000000000003E-3</v>
      </c>
      <c r="F16" s="14">
        <f>F83</f>
        <v>7.3699999999999998E-3</v>
      </c>
    </row>
    <row r="17" spans="1:7" hidden="1" x14ac:dyDescent="0.35">
      <c r="D17" s="14"/>
      <c r="F17" s="14"/>
    </row>
    <row r="18" spans="1:7" hidden="1" x14ac:dyDescent="0.35">
      <c r="A18" s="6" t="s">
        <v>13</v>
      </c>
      <c r="D18" s="14"/>
      <c r="F18" s="14"/>
    </row>
    <row r="19" spans="1:7" ht="30" hidden="1" customHeight="1" x14ac:dyDescent="0.35">
      <c r="A19" s="28" t="s">
        <v>14</v>
      </c>
      <c r="B19" s="28"/>
      <c r="C19" s="28"/>
      <c r="D19" s="28"/>
      <c r="E19" s="28"/>
      <c r="F19" s="28"/>
      <c r="G19" s="28"/>
    </row>
    <row r="20" spans="1:7" hidden="1" x14ac:dyDescent="0.35">
      <c r="B20" s="2"/>
      <c r="C20" s="2"/>
      <c r="D20" s="2"/>
      <c r="E20" s="2"/>
      <c r="F20" s="2"/>
      <c r="G20" s="2"/>
    </row>
    <row r="21" spans="1:7" ht="52.5" hidden="1" customHeight="1" x14ac:dyDescent="0.35">
      <c r="B21" s="30" t="s">
        <v>15</v>
      </c>
      <c r="C21" s="31"/>
      <c r="D21" s="31"/>
      <c r="E21" s="31"/>
      <c r="F21" s="31"/>
      <c r="G21" s="31"/>
    </row>
    <row r="22" spans="1:7" hidden="1" x14ac:dyDescent="0.35">
      <c r="B22" s="2"/>
      <c r="C22" s="2"/>
      <c r="D22" s="2"/>
      <c r="E22" s="2"/>
      <c r="F22" s="2"/>
      <c r="G22" s="2"/>
    </row>
    <row r="23" spans="1:7" ht="92.25" hidden="1" customHeight="1" x14ac:dyDescent="0.35">
      <c r="B23" s="7" t="s">
        <v>16</v>
      </c>
      <c r="C23" s="2"/>
      <c r="D23" s="29" t="s">
        <v>17</v>
      </c>
      <c r="E23" s="29"/>
      <c r="F23" s="29"/>
      <c r="G23" s="29"/>
    </row>
    <row r="24" spans="1:7" ht="15" hidden="1" customHeight="1" x14ac:dyDescent="0.35">
      <c r="B24" s="2" t="s">
        <v>18</v>
      </c>
      <c r="C24" s="2"/>
      <c r="D24" s="15">
        <v>0.3</v>
      </c>
      <c r="E24" s="2"/>
      <c r="F24" s="15">
        <v>0.3</v>
      </c>
      <c r="G24" s="2"/>
    </row>
    <row r="25" spans="1:7" ht="15" hidden="1" customHeight="1" x14ac:dyDescent="0.35">
      <c r="B25" s="29" t="s">
        <v>19</v>
      </c>
      <c r="C25" s="29"/>
      <c r="D25" s="15"/>
      <c r="E25" s="2"/>
      <c r="F25" s="15"/>
      <c r="G25" s="2"/>
    </row>
    <row r="26" spans="1:7" ht="15" hidden="1" customHeight="1" x14ac:dyDescent="0.35">
      <c r="B26" s="29" t="s">
        <v>20</v>
      </c>
      <c r="C26" s="29"/>
      <c r="D26" s="15">
        <v>0.3</v>
      </c>
      <c r="E26" s="2"/>
      <c r="F26" s="15">
        <v>0.3</v>
      </c>
      <c r="G26" s="2"/>
    </row>
    <row r="27" spans="1:7" hidden="1" x14ac:dyDescent="0.35">
      <c r="B27" s="2"/>
      <c r="C27" s="2"/>
      <c r="D27" s="2"/>
      <c r="E27" s="2"/>
      <c r="F27" s="2"/>
      <c r="G27" s="2"/>
    </row>
    <row r="28" spans="1:7" hidden="1" x14ac:dyDescent="0.35">
      <c r="B28" s="30" t="s">
        <v>21</v>
      </c>
      <c r="C28" s="31"/>
      <c r="D28" s="31"/>
      <c r="E28" s="31"/>
      <c r="F28" s="31"/>
      <c r="G28" s="31"/>
    </row>
    <row r="29" spans="1:7" hidden="1" x14ac:dyDescent="0.35">
      <c r="B29" s="2"/>
      <c r="C29" s="2"/>
      <c r="D29" s="2"/>
      <c r="E29" s="2"/>
      <c r="F29" s="2"/>
      <c r="G29" s="2"/>
    </row>
    <row r="30" spans="1:7" ht="30" hidden="1" customHeight="1" x14ac:dyDescent="0.35">
      <c r="B30" s="30" t="s">
        <v>22</v>
      </c>
      <c r="C30" s="31"/>
      <c r="D30" s="31"/>
      <c r="E30" s="31"/>
      <c r="F30" s="31"/>
      <c r="G30" s="31"/>
    </row>
    <row r="31" spans="1:7" hidden="1" x14ac:dyDescent="0.35">
      <c r="B31" s="2"/>
      <c r="C31" s="2"/>
      <c r="D31" s="2"/>
      <c r="E31" s="2"/>
      <c r="F31" s="2"/>
      <c r="G31" s="2"/>
    </row>
    <row r="32" spans="1:7" ht="30.75" hidden="1" customHeight="1" x14ac:dyDescent="0.35">
      <c r="A32" s="34" t="s">
        <v>23</v>
      </c>
      <c r="B32" s="34"/>
      <c r="C32" s="34"/>
      <c r="D32" s="34"/>
      <c r="E32" s="34"/>
      <c r="F32" s="34"/>
      <c r="G32" s="34"/>
    </row>
    <row r="33" spans="1:6" hidden="1" x14ac:dyDescent="0.35">
      <c r="D33" s="12" t="s">
        <v>3</v>
      </c>
      <c r="F33" s="12" t="s">
        <v>3</v>
      </c>
    </row>
    <row r="34" spans="1:6" hidden="1" x14ac:dyDescent="0.35">
      <c r="B34" s="4" t="s">
        <v>24</v>
      </c>
      <c r="D34" s="14">
        <f>D46</f>
        <v>0.2107</v>
      </c>
      <c r="F34" s="14">
        <f>F46</f>
        <v>0.20716999999999999</v>
      </c>
    </row>
    <row r="35" spans="1:6" hidden="1" x14ac:dyDescent="0.35">
      <c r="B35" s="4" t="s">
        <v>25</v>
      </c>
      <c r="D35" s="14">
        <f>D65</f>
        <v>0.1789</v>
      </c>
      <c r="F35" s="14">
        <f>F65</f>
        <v>0.17896999999999999</v>
      </c>
    </row>
    <row r="36" spans="1:6" ht="30" hidden="1" customHeight="1" x14ac:dyDescent="0.35"/>
    <row r="37" spans="1:6" s="10" customFormat="1" ht="15" customHeight="1" x14ac:dyDescent="0.3">
      <c r="A37" s="10" t="s">
        <v>4</v>
      </c>
      <c r="B37" s="9"/>
    </row>
    <row r="38" spans="1:6" s="8" customFormat="1" ht="12.5" x14ac:dyDescent="0.25">
      <c r="B38" s="11" t="s">
        <v>26</v>
      </c>
      <c r="D38" s="16" t="s">
        <v>27</v>
      </c>
      <c r="F38" s="16" t="s">
        <v>28</v>
      </c>
    </row>
    <row r="39" spans="1:6" s="8" customFormat="1" ht="12.5" x14ac:dyDescent="0.25">
      <c r="B39" s="8" t="s">
        <v>29</v>
      </c>
      <c r="D39" s="17"/>
      <c r="F39" s="17"/>
    </row>
    <row r="40" spans="1:6" s="8" customFormat="1" ht="13" x14ac:dyDescent="0.3">
      <c r="B40" s="8" t="s">
        <v>30</v>
      </c>
      <c r="C40" s="10"/>
      <c r="D40" s="18">
        <v>0.1168</v>
      </c>
      <c r="F40" s="18">
        <v>0.1132</v>
      </c>
    </row>
    <row r="41" spans="1:6" s="8" customFormat="1" ht="12.5" x14ac:dyDescent="0.25">
      <c r="B41" s="8" t="s">
        <v>31</v>
      </c>
      <c r="C41" s="8" t="s">
        <v>32</v>
      </c>
      <c r="D41" s="18">
        <v>0.01</v>
      </c>
      <c r="F41" s="18">
        <v>0.01</v>
      </c>
    </row>
    <row r="42" spans="1:6" s="8" customFormat="1" ht="12.5" x14ac:dyDescent="0.25">
      <c r="B42" s="8" t="s">
        <v>33</v>
      </c>
      <c r="D42" s="18">
        <v>7.6499999999999999E-2</v>
      </c>
      <c r="F42" s="18">
        <v>7.6499999999999999E-2</v>
      </c>
    </row>
    <row r="43" spans="1:6" s="8" customFormat="1" ht="12.5" x14ac:dyDescent="0.25">
      <c r="B43" s="8" t="s">
        <v>34</v>
      </c>
      <c r="D43" s="18">
        <v>2.7000000000000001E-3</v>
      </c>
      <c r="F43" s="18">
        <v>2.1700000000000001E-3</v>
      </c>
    </row>
    <row r="44" spans="1:6" s="8" customFormat="1" ht="12.5" x14ac:dyDescent="0.25">
      <c r="B44" s="8" t="s">
        <v>35</v>
      </c>
      <c r="D44" s="18">
        <v>0</v>
      </c>
      <c r="F44" s="18">
        <v>1E-4</v>
      </c>
    </row>
    <row r="45" spans="1:6" s="8" customFormat="1" ht="12.5" x14ac:dyDescent="0.25">
      <c r="B45" s="8" t="s">
        <v>36</v>
      </c>
      <c r="D45" s="19">
        <v>4.7000000000000002E-3</v>
      </c>
      <c r="F45" s="19">
        <v>5.1999999999999998E-3</v>
      </c>
    </row>
    <row r="46" spans="1:6" s="8" customFormat="1" ht="12.5" x14ac:dyDescent="0.25">
      <c r="B46" s="8" t="s">
        <v>37</v>
      </c>
      <c r="D46" s="25">
        <f>ROUND(SUM(D40:D45),5)</f>
        <v>0.2107</v>
      </c>
      <c r="F46" s="18">
        <f>ROUND(SUM(F40:F45),5)</f>
        <v>0.20716999999999999</v>
      </c>
    </row>
    <row r="47" spans="1:6" s="8" customFormat="1" ht="6" customHeight="1" x14ac:dyDescent="0.25">
      <c r="D47" s="20"/>
      <c r="F47" s="20"/>
    </row>
    <row r="48" spans="1:6" s="8" customFormat="1" ht="12.5" x14ac:dyDescent="0.25">
      <c r="B48" s="11" t="s">
        <v>38</v>
      </c>
      <c r="D48" s="16" t="str">
        <f>D38</f>
        <v>FY 2026</v>
      </c>
      <c r="F48" s="16" t="str">
        <f>F38</f>
        <v>FY 2027</v>
      </c>
    </row>
    <row r="49" spans="2:6" s="8" customFormat="1" ht="12.5" x14ac:dyDescent="0.25">
      <c r="B49" s="8" t="s">
        <v>29</v>
      </c>
      <c r="D49" s="17"/>
      <c r="F49" s="17"/>
    </row>
    <row r="50" spans="2:6" s="8" customFormat="1" ht="12.5" x14ac:dyDescent="0.25">
      <c r="B50" s="8" t="s">
        <v>39</v>
      </c>
      <c r="D50" s="18">
        <v>0.24690000000000001</v>
      </c>
      <c r="F50" s="18">
        <v>0.24</v>
      </c>
    </row>
    <row r="51" spans="2:6" s="8" customFormat="1" ht="12.5" x14ac:dyDescent="0.25">
      <c r="B51" s="8" t="s">
        <v>33</v>
      </c>
      <c r="D51" s="18">
        <v>7.6499999999999999E-2</v>
      </c>
      <c r="F51" s="18">
        <v>7.6499999999999999E-2</v>
      </c>
    </row>
    <row r="52" spans="2:6" s="8" customFormat="1" ht="12.5" x14ac:dyDescent="0.25">
      <c r="B52" s="8" t="s">
        <v>34</v>
      </c>
      <c r="D52" s="18">
        <v>2.7000000000000001E-3</v>
      </c>
      <c r="F52" s="18">
        <v>2.1700000000000001E-3</v>
      </c>
    </row>
    <row r="53" spans="2:6" s="8" customFormat="1" ht="12.5" x14ac:dyDescent="0.25">
      <c r="B53" s="8" t="s">
        <v>35</v>
      </c>
      <c r="D53" s="18">
        <v>0</v>
      </c>
      <c r="F53" s="18">
        <v>1E-4</v>
      </c>
    </row>
    <row r="54" spans="2:6" s="8" customFormat="1" ht="12.5" x14ac:dyDescent="0.25">
      <c r="B54" s="8" t="s">
        <v>36</v>
      </c>
      <c r="D54" s="19">
        <v>4.7000000000000002E-3</v>
      </c>
      <c r="F54" s="19">
        <v>5.1999999999999998E-3</v>
      </c>
    </row>
    <row r="55" spans="2:6" s="8" customFormat="1" ht="12.5" x14ac:dyDescent="0.25">
      <c r="B55" s="8" t="s">
        <v>37</v>
      </c>
      <c r="D55" s="25">
        <f>ROUND(SUM(D50:D54),5)</f>
        <v>0.33079999999999998</v>
      </c>
      <c r="F55" s="18">
        <f>ROUND(SUM(F50:F54),5)</f>
        <v>0.32396999999999998</v>
      </c>
    </row>
    <row r="56" spans="2:6" s="8" customFormat="1" ht="6" customHeight="1" x14ac:dyDescent="0.25">
      <c r="D56" s="20"/>
      <c r="F56" s="20"/>
    </row>
    <row r="57" spans="2:6" s="8" customFormat="1" ht="12.5" x14ac:dyDescent="0.25">
      <c r="B57" s="11" t="s">
        <v>40</v>
      </c>
      <c r="D57" s="16" t="str">
        <f>D38</f>
        <v>FY 2026</v>
      </c>
      <c r="F57" s="16" t="str">
        <f>F38</f>
        <v>FY 2027</v>
      </c>
    </row>
    <row r="58" spans="2:6" s="8" customFormat="1" ht="12.5" x14ac:dyDescent="0.25">
      <c r="B58" s="8" t="s">
        <v>29</v>
      </c>
    </row>
    <row r="59" spans="2:6" s="8" customFormat="1" ht="12.5" x14ac:dyDescent="0.25">
      <c r="B59" s="8" t="s">
        <v>41</v>
      </c>
      <c r="D59" s="18">
        <v>8.5000000000000006E-2</v>
      </c>
      <c r="F59" s="18">
        <v>8.5000000000000006E-2</v>
      </c>
    </row>
    <row r="60" spans="2:6" s="8" customFormat="1" ht="12.5" x14ac:dyDescent="0.25">
      <c r="B60" s="8" t="s">
        <v>31</v>
      </c>
      <c r="C60" s="8" t="s">
        <v>32</v>
      </c>
      <c r="D60" s="18">
        <v>0.01</v>
      </c>
      <c r="F60" s="18">
        <v>0.01</v>
      </c>
    </row>
    <row r="61" spans="2:6" s="8" customFormat="1" ht="12.5" x14ac:dyDescent="0.25">
      <c r="B61" s="8" t="s">
        <v>33</v>
      </c>
      <c r="D61" s="18">
        <v>7.6499999999999999E-2</v>
      </c>
      <c r="F61" s="18">
        <v>7.6499999999999999E-2</v>
      </c>
    </row>
    <row r="62" spans="2:6" s="8" customFormat="1" ht="12.5" x14ac:dyDescent="0.25">
      <c r="B62" s="8" t="s">
        <v>34</v>
      </c>
      <c r="D62" s="18">
        <v>2.7000000000000001E-3</v>
      </c>
      <c r="F62" s="18">
        <v>2.1700000000000001E-3</v>
      </c>
    </row>
    <row r="63" spans="2:6" s="8" customFormat="1" ht="12.5" x14ac:dyDescent="0.25">
      <c r="B63" s="8" t="s">
        <v>35</v>
      </c>
      <c r="D63" s="18">
        <v>0</v>
      </c>
      <c r="F63" s="18">
        <v>1E-4</v>
      </c>
    </row>
    <row r="64" spans="2:6" s="8" customFormat="1" ht="12.5" x14ac:dyDescent="0.25">
      <c r="B64" s="8" t="s">
        <v>36</v>
      </c>
      <c r="D64" s="19">
        <v>4.7000000000000002E-3</v>
      </c>
      <c r="F64" s="19">
        <v>5.1999999999999998E-3</v>
      </c>
    </row>
    <row r="65" spans="1:7" s="8" customFormat="1" ht="12.5" x14ac:dyDescent="0.25">
      <c r="B65" s="8" t="s">
        <v>37</v>
      </c>
      <c r="D65" s="25">
        <f>SUM(D59:D64)</f>
        <v>0.1789</v>
      </c>
      <c r="F65" s="18">
        <f>SUM(F59:F64)</f>
        <v>0.17896999999999999</v>
      </c>
    </row>
    <row r="66" spans="1:7" s="8" customFormat="1" ht="4.5" customHeight="1" x14ac:dyDescent="0.3">
      <c r="A66" s="33"/>
      <c r="B66" s="33"/>
      <c r="C66" s="33"/>
      <c r="D66" s="33"/>
      <c r="E66" s="33"/>
      <c r="F66" s="33"/>
      <c r="G66" s="33"/>
    </row>
    <row r="67" spans="1:7" s="10" customFormat="1" ht="15" customHeight="1" x14ac:dyDescent="0.3">
      <c r="A67" s="10" t="s">
        <v>42</v>
      </c>
      <c r="D67" s="21"/>
      <c r="F67" s="21"/>
    </row>
    <row r="68" spans="1:7" s="8" customFormat="1" ht="12.5" x14ac:dyDescent="0.25">
      <c r="B68" s="11" t="s">
        <v>43</v>
      </c>
      <c r="D68" s="16" t="str">
        <f>D38</f>
        <v>FY 2026</v>
      </c>
      <c r="F68" s="16" t="str">
        <f>F38</f>
        <v>FY 2027</v>
      </c>
    </row>
    <row r="69" spans="1:7" s="8" customFormat="1" ht="12.5" x14ac:dyDescent="0.25">
      <c r="B69" s="8" t="s">
        <v>33</v>
      </c>
      <c r="D69" s="18">
        <v>7.6499999999999999E-2</v>
      </c>
      <c r="F69" s="18">
        <v>7.6499999999999999E-2</v>
      </c>
    </row>
    <row r="70" spans="1:7" s="8" customFormat="1" ht="12.5" x14ac:dyDescent="0.25">
      <c r="B70" s="8" t="s">
        <v>34</v>
      </c>
      <c r="D70" s="18">
        <v>2.7000000000000001E-3</v>
      </c>
      <c r="F70" s="18">
        <v>2.1700000000000001E-3</v>
      </c>
    </row>
    <row r="71" spans="1:7" s="8" customFormat="1" ht="12.5" x14ac:dyDescent="0.25">
      <c r="B71" s="8" t="s">
        <v>35</v>
      </c>
      <c r="D71" s="18">
        <v>0</v>
      </c>
      <c r="F71" s="18">
        <v>1E-4</v>
      </c>
    </row>
    <row r="72" spans="1:7" s="8" customFormat="1" ht="12.5" x14ac:dyDescent="0.25">
      <c r="B72" s="8" t="s">
        <v>36</v>
      </c>
      <c r="D72" s="19">
        <v>4.7000000000000002E-3</v>
      </c>
      <c r="F72" s="19">
        <v>5.1999999999999998E-3</v>
      </c>
    </row>
    <row r="73" spans="1:7" s="8" customFormat="1" ht="12.5" x14ac:dyDescent="0.25">
      <c r="B73" s="8" t="s">
        <v>37</v>
      </c>
      <c r="D73" s="18">
        <f>ROUND(SUM(D69:D72),5)</f>
        <v>8.3900000000000002E-2</v>
      </c>
      <c r="F73" s="18">
        <f>ROUND(SUM(F69:F72),5)</f>
        <v>8.3970000000000003E-2</v>
      </c>
    </row>
    <row r="74" spans="1:7" s="8" customFormat="1" ht="6" customHeight="1" x14ac:dyDescent="0.25">
      <c r="D74" s="20"/>
      <c r="F74" s="20"/>
    </row>
    <row r="75" spans="1:7" s="8" customFormat="1" ht="12.5" x14ac:dyDescent="0.25">
      <c r="B75" s="11" t="s">
        <v>44</v>
      </c>
      <c r="D75" s="16" t="str">
        <f>D38</f>
        <v>FY 2026</v>
      </c>
      <c r="F75" s="16" t="str">
        <f>F38</f>
        <v>FY 2027</v>
      </c>
    </row>
    <row r="76" spans="1:7" s="8" customFormat="1" ht="12.5" x14ac:dyDescent="0.25">
      <c r="B76" s="8" t="s">
        <v>34</v>
      </c>
      <c r="D76" s="18">
        <v>2.7000000000000001E-3</v>
      </c>
      <c r="F76" s="18">
        <v>2.1700000000000001E-3</v>
      </c>
    </row>
    <row r="77" spans="1:7" s="8" customFormat="1" ht="12.5" x14ac:dyDescent="0.25">
      <c r="B77" s="8" t="s">
        <v>36</v>
      </c>
      <c r="D77" s="19">
        <v>4.7000000000000002E-3</v>
      </c>
      <c r="F77" s="19">
        <v>5.1999999999999998E-3</v>
      </c>
    </row>
    <row r="78" spans="1:7" s="8" customFormat="1" ht="12.5" x14ac:dyDescent="0.25">
      <c r="B78" s="8" t="s">
        <v>37</v>
      </c>
      <c r="D78" s="18">
        <f>SUM(D76:D77)</f>
        <v>7.4000000000000003E-3</v>
      </c>
      <c r="F78" s="18">
        <f>SUM(F76:F77)</f>
        <v>7.3699999999999998E-3</v>
      </c>
    </row>
    <row r="79" spans="1:7" s="8" customFormat="1" ht="6" customHeight="1" x14ac:dyDescent="0.25">
      <c r="D79" s="20"/>
      <c r="F79" s="20"/>
    </row>
    <row r="80" spans="1:7" s="8" customFormat="1" ht="12.5" x14ac:dyDescent="0.25">
      <c r="B80" s="11" t="s">
        <v>45</v>
      </c>
      <c r="D80" s="16" t="str">
        <f>D38</f>
        <v>FY 2026</v>
      </c>
      <c r="F80" s="16" t="str">
        <f>F38</f>
        <v>FY 2027</v>
      </c>
    </row>
    <row r="81" spans="1:7" s="8" customFormat="1" ht="12.5" x14ac:dyDescent="0.25">
      <c r="B81" s="8" t="s">
        <v>34</v>
      </c>
      <c r="D81" s="18">
        <v>2.7000000000000001E-3</v>
      </c>
      <c r="F81" s="18">
        <v>2.1700000000000001E-3</v>
      </c>
    </row>
    <row r="82" spans="1:7" s="8" customFormat="1" ht="12.5" x14ac:dyDescent="0.25">
      <c r="B82" s="8" t="s">
        <v>36</v>
      </c>
      <c r="D82" s="19">
        <v>4.7000000000000002E-3</v>
      </c>
      <c r="F82" s="19">
        <v>5.1999999999999998E-3</v>
      </c>
    </row>
    <row r="83" spans="1:7" s="8" customFormat="1" ht="12.5" x14ac:dyDescent="0.25">
      <c r="B83" s="8" t="s">
        <v>37</v>
      </c>
      <c r="D83" s="18">
        <f>SUM(D81:D82)</f>
        <v>7.4000000000000003E-3</v>
      </c>
      <c r="F83" s="18">
        <f>SUM(F81:F82)</f>
        <v>7.3699999999999998E-3</v>
      </c>
    </row>
    <row r="84" spans="1:7" s="8" customFormat="1" ht="13" x14ac:dyDescent="0.3">
      <c r="B84" s="23" t="s">
        <v>46</v>
      </c>
      <c r="D84" s="18"/>
      <c r="F84" s="18"/>
    </row>
    <row r="85" spans="1:7" s="8" customFormat="1" ht="13" x14ac:dyDescent="0.3">
      <c r="B85" s="23" t="s">
        <v>47</v>
      </c>
      <c r="D85" s="18"/>
      <c r="F85" s="18"/>
    </row>
    <row r="86" spans="1:7" s="8" customFormat="1" ht="13" x14ac:dyDescent="0.3">
      <c r="B86" s="23" t="s">
        <v>48</v>
      </c>
      <c r="D86" s="18"/>
      <c r="F86" s="18"/>
    </row>
    <row r="87" spans="1:7" s="8" customFormat="1" ht="15" customHeight="1" x14ac:dyDescent="0.3">
      <c r="A87" s="32" t="s">
        <v>49</v>
      </c>
      <c r="B87" s="32"/>
      <c r="C87" s="32"/>
      <c r="D87" s="32"/>
      <c r="E87" s="32"/>
      <c r="F87" s="32"/>
      <c r="G87" s="32"/>
    </row>
    <row r="88" spans="1:7" s="8" customFormat="1" ht="13.5" customHeight="1" x14ac:dyDescent="0.3">
      <c r="B88" s="10" t="s">
        <v>50</v>
      </c>
      <c r="D88" s="16" t="str">
        <f>D38</f>
        <v>FY 2026</v>
      </c>
      <c r="F88" s="16" t="str">
        <f>F38</f>
        <v>FY 2027</v>
      </c>
    </row>
    <row r="89" spans="1:7" s="8" customFormat="1" ht="12.5" x14ac:dyDescent="0.25">
      <c r="B89" s="8" t="s">
        <v>51</v>
      </c>
      <c r="D89" s="20">
        <f>843.6*12</f>
        <v>10123.200000000001</v>
      </c>
      <c r="F89" s="20">
        <f>909.14*12</f>
        <v>10909.68</v>
      </c>
    </row>
    <row r="90" spans="1:7" s="8" customFormat="1" ht="12.5" x14ac:dyDescent="0.25">
      <c r="B90" s="8" t="s">
        <v>52</v>
      </c>
      <c r="D90" s="20">
        <f>(843.6+391.18)*12</f>
        <v>14817.36</v>
      </c>
      <c r="F90" s="20">
        <f>(909.14+421.62)*12</f>
        <v>15969.119999999999</v>
      </c>
    </row>
    <row r="91" spans="1:7" s="8" customFormat="1" ht="15.75" customHeight="1" x14ac:dyDescent="0.3">
      <c r="B91" s="10" t="s">
        <v>53</v>
      </c>
    </row>
    <row r="92" spans="1:7" s="8" customFormat="1" ht="12.5" x14ac:dyDescent="0.25">
      <c r="B92" s="8" t="s">
        <v>51</v>
      </c>
      <c r="D92" s="20">
        <f>684.12*12</f>
        <v>8209.44</v>
      </c>
      <c r="F92" s="20">
        <f>736.86*12</f>
        <v>8842.32</v>
      </c>
    </row>
    <row r="93" spans="1:7" s="8" customFormat="1" ht="12.5" x14ac:dyDescent="0.25">
      <c r="B93" s="8" t="s">
        <v>52</v>
      </c>
      <c r="D93" s="20">
        <f>(684.12+309.04)*12</f>
        <v>11917.920000000002</v>
      </c>
      <c r="E93" s="8" t="s">
        <v>54</v>
      </c>
      <c r="F93" s="20">
        <f>(736.86+333.02)*12</f>
        <v>12838.560000000001</v>
      </c>
    </row>
    <row r="94" spans="1:7" s="10" customFormat="1" ht="14.5" customHeight="1" x14ac:dyDescent="0.3">
      <c r="B94" s="24" t="s">
        <v>55</v>
      </c>
      <c r="D94" s="26">
        <v>10738.61</v>
      </c>
      <c r="F94" s="22">
        <v>11490.31</v>
      </c>
    </row>
    <row r="95" spans="1:7" s="8" customFormat="1" ht="15.75" customHeight="1" x14ac:dyDescent="0.3">
      <c r="B95" s="10" t="s">
        <v>56</v>
      </c>
      <c r="D95" s="20">
        <v>831</v>
      </c>
      <c r="F95" s="20">
        <f>+D95*1.05</f>
        <v>872.55000000000007</v>
      </c>
    </row>
  </sheetData>
  <mergeCells count="12">
    <mergeCell ref="A1:G1"/>
    <mergeCell ref="A2:G2"/>
    <mergeCell ref="A19:G19"/>
    <mergeCell ref="B21:G21"/>
    <mergeCell ref="A87:G87"/>
    <mergeCell ref="D23:G23"/>
    <mergeCell ref="B25:C25"/>
    <mergeCell ref="B26:C26"/>
    <mergeCell ref="B28:G28"/>
    <mergeCell ref="A66:G66"/>
    <mergeCell ref="B30:G30"/>
    <mergeCell ref="A32:G32"/>
  </mergeCells>
  <printOptions horizontalCentered="1" gridLines="1"/>
  <pageMargins left="0.75" right="0.75" top="0.25" bottom="0.4" header="0.25" footer="0.25"/>
  <pageSetup scale="95" orientation="portrait" r:id="rId1"/>
  <headerFooter alignWithMargins="0">
    <oddFooter>&amp;L&amp;"Arial,Italic"&amp;8&amp;Z&amp;F&amp;R&amp;D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DDEDD7ED9BF34EB99D62F5FEAD20B8" ma:contentTypeVersion="18" ma:contentTypeDescription="Create a new document." ma:contentTypeScope="" ma:versionID="ef6931adf052041923929001fcf264f3">
  <xsd:schema xmlns:xsd="http://www.w3.org/2001/XMLSchema" xmlns:xs="http://www.w3.org/2001/XMLSchema" xmlns:p="http://schemas.microsoft.com/office/2006/metadata/properties" xmlns:ns2="16373470-0ebb-426e-912d-125c9695f199" xmlns:ns3="ad643372-866e-4302-a100-c94a355fa8ba" targetNamespace="http://schemas.microsoft.com/office/2006/metadata/properties" ma:root="true" ma:fieldsID="643d0a316a38ba73d36f704f2e470dba" ns2:_="" ns3:_="">
    <xsd:import namespace="16373470-0ebb-426e-912d-125c9695f199"/>
    <xsd:import namespace="ad643372-866e-4302-a100-c94a355fa8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373470-0ebb-426e-912d-125c9695f1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7250c5-dcf4-4fc1-881b-888fc4b227d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643372-866e-4302-a100-c94a355fa8b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65e8817-bf66-479e-8955-011c517fe5ea}" ma:internalName="TaxCatchAll" ma:showField="CatchAllData" ma:web="ad643372-866e-4302-a100-c94a355fa8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d643372-866e-4302-a100-c94a355fa8ba" xsi:nil="true"/>
    <lcf76f155ced4ddcb4097134ff3c332f xmlns="16373470-0ebb-426e-912d-125c9695f19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3F7EC0-7E07-4ECD-915F-6FE2E5BDBC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373470-0ebb-426e-912d-125c9695f199"/>
    <ds:schemaRef ds:uri="ad643372-866e-4302-a100-c94a355fa8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49270A-8F76-4659-9B9A-4D939AFA11EF}">
  <ds:schemaRefs>
    <ds:schemaRef ds:uri="http://schemas.microsoft.com/office/2006/metadata/properties"/>
    <ds:schemaRef ds:uri="http://schemas.microsoft.com/office/infopath/2007/PartnerControls"/>
    <ds:schemaRef ds:uri="ad643372-866e-4302-a100-c94a355fa8ba"/>
    <ds:schemaRef ds:uri="16373470-0ebb-426e-912d-125c9695f199"/>
  </ds:schemaRefs>
</ds:datastoreItem>
</file>

<file path=customXml/itemProps3.xml><?xml version="1.0" encoding="utf-8"?>
<ds:datastoreItem xmlns:ds="http://schemas.openxmlformats.org/officeDocument/2006/customXml" ds:itemID="{CD8E9EEB-D376-4E46-9B28-62CEB3649D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A. Werner</dc:creator>
  <cp:keywords/>
  <dc:description/>
  <cp:lastModifiedBy>Bryronni Ferguson</cp:lastModifiedBy>
  <cp:revision/>
  <dcterms:created xsi:type="dcterms:W3CDTF">2010-06-30T12:13:08Z</dcterms:created>
  <dcterms:modified xsi:type="dcterms:W3CDTF">2025-08-18T13:36:03Z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0x010100AFDDEDD7ED9BF34EB99D62F5FEAD20B8</vt:lpwstr>
  </property>
  <property fmtid="{D5CDD505-2E9C-101B-9397-08002B2CF9AE}" pid="5" name="Order">
    <vt:r8>932600</vt:r8>
  </property>
  <property fmtid="{D5CDD505-2E9C-101B-9397-08002B2CF9AE}" pid="6" name="MediaServiceImageTags">
    <vt:lpwstr/>
  </property>
</Properties>
</file>